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96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<sst xmlns="http://schemas.openxmlformats.org/spreadsheetml/2006/main" count="25" uniqueCount="23">
  <si>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Cone-bottomed tank calculator</t>
  </si>
  <si>
    <t xml:space="preserve">Diameter of tank base = </t>
  </si>
  <si>
    <t xml:space="preserve">Desired depth (height) of cone = </t>
  </si>
  <si>
    <t>The "slant height" will be:</t>
  </si>
  <si>
    <t>The half-angle of the cone will be:</t>
  </si>
  <si>
    <t>degrees</t>
  </si>
  <si>
    <t>The angle of the "pie slice" will be:</t>
  </si>
  <si>
    <t>The tank circumference is:</t>
  </si>
  <si>
    <t xml:space="preserve">O.D. of bottom hole if required = </t>
  </si>
  <si>
    <t>The full circumference of the conical section would be:</t>
  </si>
  <si>
    <t>The arc cut out is:</t>
  </si>
  <si>
    <t>Arc cut out as proportion of full circumference is:</t>
  </si>
  <si>
    <t>Radius of cut-out for bottom hole will be:</t>
  </si>
  <si>
    <t>The volume of the formed cone will be:</t>
  </si>
  <si>
    <t>litres or</t>
  </si>
  <si>
    <t>Imperial gallons or</t>
  </si>
  <si>
    <t>U.S. gallons</t>
  </si>
  <si>
    <t>Select units:</t>
  </si>
  <si>
    <t>centimetres</t>
  </si>
  <si>
    <t>inches</t>
  </si>
  <si>
    <t>millimetres</t>
  </si>
  <si>
    <t>From formula given at http://www.journeytoforever.org/biodiesel_processor3.html</t>
  </si>
  <si>
    <t>Note that an 'overlap' seam is not catered for.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</si>
</sst>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/>
    </xf>
    <xf numFmtId="0" fontId="0" fillId="0" borderId="1" xfId="0" applyBorder="1" applyAlignment="1" applyProtection="1">
      <alignment/>
      <protection locked="0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1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B3" sqref="B3"/>
    </sheetView>
  </sheetViews>
  <sheetFormatPr defaultColWidth="9.140625" defaultRowHeight="12.75"/>
  <cols>
    <col min="1" max="1" width="46.140625" style="0" bestFit="1" customWidth="1"/>
    <col min="2" max="2" width="11.00390625" style="0" bestFit="1" customWidth="1"/>
    <col min="3" max="3" width="9.7109375" style="0" bestFit="1" customWidth="1"/>
    <col min="4" max="4" width="5.00390625" style="0" bestFit="1" customWidth="1"/>
    <col min="5" max="5" width="15.8515625" style="0" bestFit="1" customWidth="1"/>
    <col min="6" max="6" width="5.00390625" style="0" bestFit="1" customWidth="1"/>
    <col min="7" max="7" width="10.7109375" style="0" bestFit="1" customWidth="1"/>
  </cols>
  <sheetData>
    <row r="1" spans="1:7" ht="15">
      <c r="A1" s="8" t="s">
        <v>0</v>
      </c>
      <c r="B1" s="8"/>
      <c r="C1" s="8"/>
      <c r="D1" s="8"/>
      <c r="E1" s="8"/>
      <c r="F1" s="8"/>
      <c r="G1" s="8"/>
    </row>
    <row r="2" spans="1:7" ht="15">
      <c r="A2" s="5"/>
      <c r="B2" s="5"/>
      <c r="C2" s="5"/>
      <c r="D2" s="5"/>
      <c r="E2" s="5"/>
      <c r="F2" s="5"/>
      <c r="G2" s="5"/>
    </row>
    <row r="3" spans="1:7" ht="15">
      <c r="A3" s="6" t="s">
        <v>17</v>
      </c>
      <c r="B3" s="7" t="s">
        <v>18</v>
      </c>
      <c r="C3" s="5"/>
      <c r="D3" s="5"/>
      <c r="E3" s="5"/>
      <c r="F3" s="5"/>
      <c r="G3" s="5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 t="s">
        <v>1</v>
      </c>
      <c r="B5" s="4"/>
      <c r="C5" s="1"/>
      <c r="D5" s="1"/>
      <c r="E5" s="1"/>
      <c r="F5" s="1"/>
      <c r="G5" s="1"/>
    </row>
    <row r="6" spans="1:7" ht="12.75">
      <c r="A6" s="1" t="s">
        <v>2</v>
      </c>
      <c r="B6" s="4"/>
      <c r="C6" s="1"/>
      <c r="D6" s="1"/>
      <c r="E6" s="1"/>
      <c r="F6" s="1"/>
      <c r="G6" s="1"/>
    </row>
    <row r="7" spans="1:7" ht="12.75">
      <c r="A7" s="1" t="s">
        <v>8</v>
      </c>
      <c r="B7" s="4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 t="s">
        <v>7</v>
      </c>
      <c r="B9" s="3">
        <f>ROUND(PI()*B5,2)</f>
        <v>0</v>
      </c>
      <c r="C9" s="1"/>
      <c r="D9" s="1"/>
      <c r="E9" s="1"/>
      <c r="F9" s="1"/>
      <c r="G9" s="1"/>
    </row>
    <row r="10" spans="1:7" ht="12.75">
      <c r="A10" s="1"/>
      <c r="B10" s="3"/>
      <c r="C10" s="1"/>
      <c r="D10" s="1"/>
      <c r="E10" s="1"/>
      <c r="F10" s="1"/>
      <c r="G10" s="1"/>
    </row>
    <row r="11" spans="1:7" ht="12.75">
      <c r="A11" s="1" t="s">
        <v>3</v>
      </c>
      <c r="B11" s="3">
        <f>ROUND(SQRT(((B5/2)^2)+((B6)^2)),2)</f>
        <v>0</v>
      </c>
      <c r="C11" s="1"/>
      <c r="D11" s="1"/>
      <c r="E11" s="1"/>
      <c r="F11" s="1"/>
      <c r="G11" s="1"/>
    </row>
    <row r="12" spans="1:7" ht="12.75" hidden="1">
      <c r="A12" s="1" t="s">
        <v>9</v>
      </c>
      <c r="B12" s="3">
        <f>ROUND(2*PI()*B11,2)</f>
        <v>0</v>
      </c>
      <c r="C12" s="1"/>
      <c r="D12" s="1"/>
      <c r="E12" s="1"/>
      <c r="F12" s="1"/>
      <c r="G12" s="1"/>
    </row>
    <row r="13" spans="1:7" ht="12.75" hidden="1">
      <c r="A13" s="1" t="s">
        <v>10</v>
      </c>
      <c r="B13" s="3">
        <f>B12-B9</f>
        <v>0</v>
      </c>
      <c r="C13" s="1"/>
      <c r="D13" s="1"/>
      <c r="E13" s="1"/>
      <c r="F13" s="1"/>
      <c r="G13" s="1"/>
    </row>
    <row r="14" spans="1:7" ht="12.75" hidden="1">
      <c r="A14" s="1" t="s">
        <v>11</v>
      </c>
      <c r="B14" s="3">
        <f>IF(B12&gt;0,B13/B12,0)</f>
        <v>0</v>
      </c>
      <c r="C14" s="1"/>
      <c r="D14" s="1"/>
      <c r="E14" s="1"/>
      <c r="F14" s="1"/>
      <c r="G14" s="1"/>
    </row>
    <row r="15" spans="1:7" ht="12.75">
      <c r="A15" s="1" t="s">
        <v>4</v>
      </c>
      <c r="B15" s="3">
        <f>IF(B6&gt;0,ROUND(DEGREES(ATAN((B5/2)/B6)),1),0)</f>
        <v>0</v>
      </c>
      <c r="C15" s="1" t="s">
        <v>5</v>
      </c>
      <c r="D15" s="1"/>
      <c r="E15" s="1"/>
      <c r="F15" s="1"/>
      <c r="G15" s="1"/>
    </row>
    <row r="16" spans="1:7" ht="12.75">
      <c r="A16" s="1" t="s">
        <v>6</v>
      </c>
      <c r="B16" s="3">
        <f>ROUND(B14*360,1)</f>
        <v>0</v>
      </c>
      <c r="C16" s="1" t="s">
        <v>5</v>
      </c>
      <c r="D16" s="1"/>
      <c r="E16" s="1"/>
      <c r="F16" s="1"/>
      <c r="G16" s="1"/>
    </row>
    <row r="17" spans="1:7" ht="12.75">
      <c r="A17" s="1" t="s">
        <v>12</v>
      </c>
      <c r="B17" s="3">
        <f>IF(B9&gt;0,ROUND((B12/B9)*(B7/2),2),0)</f>
        <v>0</v>
      </c>
      <c r="C17" s="1"/>
      <c r="D17" s="1"/>
      <c r="E17" s="1"/>
      <c r="F17" s="1"/>
      <c r="G17" s="1"/>
    </row>
    <row r="18" spans="1:7" ht="12.75">
      <c r="A18" s="1"/>
      <c r="B18" s="3"/>
      <c r="C18" s="1"/>
      <c r="D18" s="1"/>
      <c r="E18" s="1"/>
      <c r="F18" s="1"/>
      <c r="G18" s="1"/>
    </row>
    <row r="19" spans="1:7" ht="12.75">
      <c r="A19" s="1" t="s">
        <v>13</v>
      </c>
      <c r="B19" s="3">
        <f>ROUND((PI()*((B5/2)^2)*B6)/3,2)</f>
        <v>0</v>
      </c>
      <c r="C19" s="1" t="str">
        <f>IF(B3=A21,"cubic centimetres",(IF(B3=A22,"cubic inches","cubic millimetres")))</f>
        <v>cubic centimetres</v>
      </c>
      <c r="D19" s="1"/>
      <c r="E19" s="1"/>
      <c r="F19" s="1"/>
      <c r="G19" s="1"/>
    </row>
    <row r="20" spans="1:7" ht="12.75">
      <c r="A20" s="2"/>
      <c r="B20" s="3">
        <f>IF(B3=A21,ROUND(B19/1000,2),(IF(B3=A22,ROUND(B19/61.0237441,2),ROUND(B19/1000000,2))))</f>
        <v>0</v>
      </c>
      <c r="C20" s="1" t="s">
        <v>14</v>
      </c>
      <c r="D20" s="3">
        <f>ROUND(B20*0.219969157,2)</f>
        <v>0</v>
      </c>
      <c r="E20" s="1" t="s">
        <v>15</v>
      </c>
      <c r="F20" s="3">
        <f>ROUND(B20*0.264172051,2)</f>
        <v>0</v>
      </c>
      <c r="G20" s="1" t="s">
        <v>16</v>
      </c>
    </row>
    <row r="21" ht="12.75" hidden="1">
      <c r="A21" s="1" t="s">
        <v>18</v>
      </c>
    </row>
    <row r="22" ht="12.75" hidden="1">
      <c r="A22" s="1" t="s">
        <v>19</v>
      </c>
    </row>
    <row r="23" ht="12.75" hidden="1">
      <c r="A23" s="1" t="s">
        <v>20</v>
      </c>
    </row>
    <row r="25" ht="12.75">
      <c r="A25" t="s">
        <v>21</v>
      </c>
    </row>
    <row r="26" ht="12.75">
      <c r="A26" t="s">
        <v>22</v>
      </c>
    </row>
  </sheetData>
  <sheetProtection sheet="1" objects="1" scenarios="1" selectLockedCells="1"/>
  <mergeCells count="1">
    <mergeCell ref="A1:G1"/>
  </mergeCells>
  <dataValidations count="1">
    <dataValidation type="list" allowBlank="1" showInputMessage="1" showErrorMessage="1" sqref="B3">
      <formula1>A21:A23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Loud-n-Clear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Scales</dc:creator>
  <cp:keywords/>
  <dc:description/>
  <cp:lastModifiedBy>Peter Scales</cp:lastModifiedBy>
  <cp:lastPrinted>2006-06-08T19:23:55Z</cp:lastPrinted>
  <dcterms:created xsi:type="dcterms:W3CDTF">2006-06-08T18:05:39Z</dcterms:created>
  <dcterms:modified xsi:type="dcterms:W3CDTF">2006-12-05T14:11:33Z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